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entervale Data" sheetId="1" r:id="rId1"/>
    <sheet name="Car Accidents by Age of Driver" sheetId="2" r:id="rId2"/>
    <sheet name="Number of walkers" sheetId="3" r:id="rId3"/>
    <sheet name="Number of bicyclists" sheetId="4" r:id="rId4"/>
    <sheet name="Number of bike trails" sheetId="5" r:id="rId5"/>
    <sheet name="Sources" sheetId="6" r:id="rId6"/>
  </sheets>
  <definedNames/>
  <calcPr fullCalcOnLoad="1"/>
</workbook>
</file>

<file path=xl/sharedStrings.xml><?xml version="1.0" encoding="utf-8"?>
<sst xmlns="http://schemas.openxmlformats.org/spreadsheetml/2006/main" count="125" uniqueCount="87">
  <si>
    <t>Simon Township</t>
  </si>
  <si>
    <t>Population</t>
  </si>
  <si>
    <t>Diamond Township</t>
  </si>
  <si>
    <t>Taylor Township</t>
  </si>
  <si>
    <t>Independence County</t>
  </si>
  <si>
    <t>Day care centers</t>
  </si>
  <si>
    <t>Elementary schools</t>
  </si>
  <si>
    <t>Middle schools</t>
  </si>
  <si>
    <t>High schools</t>
  </si>
  <si>
    <t>Community college</t>
  </si>
  <si>
    <t>Total population</t>
  </si>
  <si>
    <t>Age distribution</t>
  </si>
  <si>
    <t>Sex distribution</t>
  </si>
  <si>
    <t>Racial composition</t>
  </si>
  <si>
    <t>Education</t>
  </si>
  <si>
    <t>Population distribution by level of education</t>
  </si>
  <si>
    <t>Birth rate</t>
  </si>
  <si>
    <t>Death rate</t>
  </si>
  <si>
    <t>Life expectancy</t>
  </si>
  <si>
    <t>Infant mortality rate</t>
  </si>
  <si>
    <t>Death rate by cause of death</t>
  </si>
  <si>
    <t>Health status</t>
  </si>
  <si>
    <t>Health services</t>
  </si>
  <si>
    <t>Number of healthcare professionals</t>
  </si>
  <si>
    <t>Number of primary care facilities</t>
  </si>
  <si>
    <t>Number of hospitals</t>
  </si>
  <si>
    <t>Number of physician practices</t>
  </si>
  <si>
    <t>Number of nursing homes</t>
  </si>
  <si>
    <t>Number of pathological laboratories</t>
  </si>
  <si>
    <t>Number of pharmaceutical companies</t>
  </si>
  <si>
    <t>Manufacturing</t>
  </si>
  <si>
    <t>Number of industries</t>
  </si>
  <si>
    <t>Number of industries by size</t>
  </si>
  <si>
    <t>Number of industries by sector</t>
  </si>
  <si>
    <t>Population employed in manufacturing</t>
  </si>
  <si>
    <t>Average income in manufacturing</t>
  </si>
  <si>
    <t>Service sector</t>
  </si>
  <si>
    <t>Number of organizations</t>
  </si>
  <si>
    <t>Income distribution</t>
  </si>
  <si>
    <t>Morbidity rate</t>
  </si>
  <si>
    <t>Work days lost due to illness</t>
  </si>
  <si>
    <t>Most common illnesses</t>
  </si>
  <si>
    <t>Population employed in the service sector</t>
  </si>
  <si>
    <t>Average income in the service sector</t>
  </si>
  <si>
    <t>Centervale</t>
  </si>
  <si>
    <t>Morbidity and mortality due to road accidents</t>
  </si>
  <si>
    <t>City has counties</t>
  </si>
  <si>
    <t>http://en.wikipedia.org/wiki/New_York_City</t>
  </si>
  <si>
    <t>Dupont county stats</t>
  </si>
  <si>
    <t>http://www.muninetguide.com/states/illinois/DuPage.php</t>
  </si>
  <si>
    <t>Latino</t>
  </si>
  <si>
    <t>White</t>
  </si>
  <si>
    <t>Black</t>
  </si>
  <si>
    <t>Asian</t>
  </si>
  <si>
    <t>Other</t>
  </si>
  <si>
    <t>Milton township stats</t>
  </si>
  <si>
    <t>http://www.antrimcounty.org/twp-prof/Milton-Township.pdf</t>
  </si>
  <si>
    <t>Male</t>
  </si>
  <si>
    <t>Female</t>
  </si>
  <si>
    <t>15 - 19</t>
  </si>
  <si>
    <t>20 - 24</t>
  </si>
  <si>
    <t>25 - 29</t>
  </si>
  <si>
    <t>30 - 34</t>
  </si>
  <si>
    <t>35 - 44</t>
  </si>
  <si>
    <t>45 - 54</t>
  </si>
  <si>
    <t>55 - 59</t>
  </si>
  <si>
    <t>60 - 64</t>
  </si>
  <si>
    <t>65 - 74</t>
  </si>
  <si>
    <t>75 -100</t>
  </si>
  <si>
    <t>5 to 9</t>
  </si>
  <si>
    <t>Under 5</t>
  </si>
  <si>
    <t>10 to 14</t>
  </si>
  <si>
    <t>Less than 9th grade</t>
  </si>
  <si>
    <t>9th to 12th grade, no diploma</t>
  </si>
  <si>
    <t>High school graduate, no college</t>
  </si>
  <si>
    <t>Some college through professional degree</t>
  </si>
  <si>
    <t>Median household income</t>
  </si>
  <si>
    <t>Median family income</t>
  </si>
  <si>
    <t>Per capita income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</si>
  <si>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</si>
  <si>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</si>
  <si>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</si>
  <si>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</si>
  <si>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</si>
  <si>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</si>
  <si>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School Enrollment</t>
  </si>
  <si>
    <t>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</si>
</sst>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;[Red]&quot;$&quot;#,##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 indent="1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indent="1"/>
    </xf>
    <xf numFmtId="16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vertical="top" wrapText="1" inden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New_York_City" TargetMode="External" /><Relationship Id="rId2" Type="http://schemas.openxmlformats.org/officeDocument/2006/relationships/hyperlink" Target="http://www.muninetguide.com/states/illinois/DuPage.php" TargetMode="External" /><Relationship Id="rId3" Type="http://schemas.openxmlformats.org/officeDocument/2006/relationships/hyperlink" Target="http://www.antrimcounty.org/twp-prof/Milton-Township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9.8515625" style="6" customWidth="1"/>
    <col min="2" max="2" width="13.7109375" style="7" customWidth="1"/>
    <col min="3" max="3" width="14.140625" style="7" customWidth="1"/>
    <col min="4" max="5" width="13.7109375" style="7" customWidth="1"/>
    <col min="6" max="6" width="13.57421875" style="7" customWidth="1"/>
    <col min="7" max="16384" width="9.140625" style="6" customWidth="1"/>
  </cols>
  <sheetData>
    <row r="1" spans="1:6" ht="25.5">
      <c r="A1" s="1"/>
      <c r="B1" s="2" t="s">
        <v>44</v>
      </c>
      <c r="C1" s="2" t="s">
        <v>4</v>
      </c>
      <c r="D1" s="2" t="s">
        <v>0</v>
      </c>
      <c r="E1" s="2" t="s">
        <v>2</v>
      </c>
      <c r="F1" s="2" t="s">
        <v>3</v>
      </c>
    </row>
    <row r="2" spans="1:6" ht="12.75">
      <c r="A2" s="1" t="s">
        <v>1</v>
      </c>
      <c r="B2" s="2"/>
      <c r="C2" s="2"/>
      <c r="D2" s="2"/>
      <c r="E2" s="2"/>
      <c r="F2" s="2"/>
    </row>
    <row r="3" spans="1:7" ht="12.75">
      <c r="A3" s="1" t="s">
        <v>10</v>
      </c>
      <c r="B3" s="7">
        <f>C3*5</f>
        <v>3250000</v>
      </c>
      <c r="C3" s="13">
        <v>650000</v>
      </c>
      <c r="D3" s="13">
        <v>75000</v>
      </c>
      <c r="E3" s="13">
        <v>20000</v>
      </c>
      <c r="F3" s="13">
        <v>75000</v>
      </c>
      <c r="G3" s="14"/>
    </row>
    <row r="4" spans="1:7" ht="12.75">
      <c r="A4" s="1" t="s">
        <v>11</v>
      </c>
      <c r="C4" s="15"/>
      <c r="D4" s="16"/>
      <c r="E4" s="16"/>
      <c r="F4" s="16"/>
      <c r="G4" s="17"/>
    </row>
    <row r="5" spans="1:7" ht="12.75">
      <c r="A5" s="10" t="s">
        <v>70</v>
      </c>
      <c r="B5" s="15">
        <f>B3*4/100</f>
        <v>130000</v>
      </c>
      <c r="C5" s="15">
        <f>C3*4/100</f>
        <v>26000</v>
      </c>
      <c r="D5" s="15">
        <f>D3*4/100</f>
        <v>3000</v>
      </c>
      <c r="E5" s="15">
        <f>E3*4/100</f>
        <v>800</v>
      </c>
      <c r="F5" s="15">
        <f>F3*4/100</f>
        <v>3000</v>
      </c>
      <c r="G5" s="17"/>
    </row>
    <row r="6" spans="1:7" ht="12.75">
      <c r="A6" s="11" t="s">
        <v>69</v>
      </c>
      <c r="B6" s="15">
        <f>B3*6/100</f>
        <v>195000</v>
      </c>
      <c r="C6" s="15">
        <f>C3*6/100</f>
        <v>39000</v>
      </c>
      <c r="D6" s="15">
        <f>D3*6/100</f>
        <v>4500</v>
      </c>
      <c r="E6" s="15">
        <f>E3*6/100</f>
        <v>1200</v>
      </c>
      <c r="F6" s="15">
        <f>F3*6/100</f>
        <v>4500</v>
      </c>
      <c r="G6" s="17"/>
    </row>
    <row r="7" spans="1:7" ht="12.75">
      <c r="A7" s="10" t="s">
        <v>71</v>
      </c>
      <c r="B7" s="15">
        <f>B3*7/100</f>
        <v>227500</v>
      </c>
      <c r="C7" s="15">
        <f>C3*7/100</f>
        <v>45500</v>
      </c>
      <c r="D7" s="15">
        <f>D3*7/100</f>
        <v>5250</v>
      </c>
      <c r="E7" s="15">
        <f>E3*7/100</f>
        <v>1400</v>
      </c>
      <c r="F7" s="15">
        <f>F3*7/100</f>
        <v>5250</v>
      </c>
      <c r="G7" s="17"/>
    </row>
    <row r="8" spans="1:7" ht="12.75">
      <c r="A8" s="10" t="s">
        <v>59</v>
      </c>
      <c r="B8" s="15">
        <f>B3*6/100</f>
        <v>195000</v>
      </c>
      <c r="C8" s="15">
        <f>C3*6/100</f>
        <v>39000</v>
      </c>
      <c r="D8" s="15">
        <f>D3*6/100</f>
        <v>4500</v>
      </c>
      <c r="E8" s="15">
        <f>E3*6/100</f>
        <v>1200</v>
      </c>
      <c r="F8" s="15">
        <f>F3*6/100</f>
        <v>4500</v>
      </c>
      <c r="G8" s="17"/>
    </row>
    <row r="9" spans="1:7" ht="12.75">
      <c r="A9" s="10" t="s">
        <v>60</v>
      </c>
      <c r="B9" s="15">
        <f>B3*3/100</f>
        <v>97500</v>
      </c>
      <c r="C9" s="15">
        <f>C3*3/100</f>
        <v>19500</v>
      </c>
      <c r="D9" s="15">
        <f>D3*3/100</f>
        <v>2250</v>
      </c>
      <c r="E9" s="15">
        <f>E3*3/100</f>
        <v>600</v>
      </c>
      <c r="F9" s="15">
        <f>F3*3/100</f>
        <v>2250</v>
      </c>
      <c r="G9" s="17"/>
    </row>
    <row r="10" spans="1:7" ht="12.75">
      <c r="A10" s="10" t="s">
        <v>61</v>
      </c>
      <c r="B10" s="15">
        <f>B3*3/100</f>
        <v>97500</v>
      </c>
      <c r="C10" s="15">
        <f>C3*3/100</f>
        <v>19500</v>
      </c>
      <c r="D10" s="15">
        <f>D3*3/100</f>
        <v>2250</v>
      </c>
      <c r="E10" s="15">
        <f>E3*3/100</f>
        <v>600</v>
      </c>
      <c r="F10" s="15">
        <f>F3*3/100</f>
        <v>2250</v>
      </c>
      <c r="G10" s="17"/>
    </row>
    <row r="11" spans="1:7" ht="12.75">
      <c r="A11" s="10" t="s">
        <v>62</v>
      </c>
      <c r="B11" s="15">
        <f>B3*4/100</f>
        <v>130000</v>
      </c>
      <c r="C11" s="15">
        <f>C3*4/100</f>
        <v>26000</v>
      </c>
      <c r="D11" s="15">
        <f>D3*4/100</f>
        <v>3000</v>
      </c>
      <c r="E11" s="15">
        <f>E3*4/100</f>
        <v>800</v>
      </c>
      <c r="F11" s="15">
        <f>F3*4/100</f>
        <v>3000</v>
      </c>
      <c r="G11" s="17"/>
    </row>
    <row r="12" spans="1:7" ht="12.75">
      <c r="A12" s="10" t="s">
        <v>63</v>
      </c>
      <c r="B12" s="15">
        <f>B3*15/100</f>
        <v>487500</v>
      </c>
      <c r="C12" s="15">
        <f>C3*15/100</f>
        <v>97500</v>
      </c>
      <c r="D12" s="15">
        <f>D3*15/100</f>
        <v>11250</v>
      </c>
      <c r="E12" s="15">
        <f>E3*15/100</f>
        <v>3000</v>
      </c>
      <c r="F12" s="15">
        <f>F3*15/100</f>
        <v>11250</v>
      </c>
      <c r="G12" s="17"/>
    </row>
    <row r="13" spans="1:7" ht="12.75">
      <c r="A13" s="10" t="s">
        <v>64</v>
      </c>
      <c r="B13" s="15">
        <f>B3*14/100</f>
        <v>455000</v>
      </c>
      <c r="C13" s="15">
        <f>C3*14/100</f>
        <v>91000</v>
      </c>
      <c r="D13" s="15">
        <f>D3*14/100</f>
        <v>10500</v>
      </c>
      <c r="E13" s="15">
        <f>E3*14/100</f>
        <v>2800</v>
      </c>
      <c r="F13" s="15">
        <f>F3*14/100</f>
        <v>10500</v>
      </c>
      <c r="G13" s="17"/>
    </row>
    <row r="14" spans="1:7" ht="12.75">
      <c r="A14" s="10" t="s">
        <v>65</v>
      </c>
      <c r="B14" s="15">
        <f>B3*9/100</f>
        <v>292500</v>
      </c>
      <c r="C14" s="15">
        <f>C3*9/100</f>
        <v>58500</v>
      </c>
      <c r="D14" s="15">
        <f>D3*9/100</f>
        <v>6750</v>
      </c>
      <c r="E14" s="15">
        <f>E3*9/100</f>
        <v>1800</v>
      </c>
      <c r="F14" s="15">
        <f>F3*9/100</f>
        <v>6750</v>
      </c>
      <c r="G14" s="17"/>
    </row>
    <row r="15" spans="1:7" ht="12.75">
      <c r="A15" s="10" t="s">
        <v>66</v>
      </c>
      <c r="B15" s="15">
        <f>B3*7/100</f>
        <v>227500</v>
      </c>
      <c r="C15" s="15">
        <f>C3*7/100</f>
        <v>45500</v>
      </c>
      <c r="D15" s="15">
        <f>D3*7/100</f>
        <v>5250</v>
      </c>
      <c r="E15" s="15">
        <f>E3*7/100</f>
        <v>1400</v>
      </c>
      <c r="F15" s="15">
        <f>F3*7/100</f>
        <v>5250</v>
      </c>
      <c r="G15" s="17"/>
    </row>
    <row r="16" spans="1:7" ht="12.75">
      <c r="A16" s="10" t="s">
        <v>67</v>
      </c>
      <c r="B16" s="15">
        <f>B3*13/100</f>
        <v>422500</v>
      </c>
      <c r="C16" s="15">
        <f>C3*13/100</f>
        <v>84500</v>
      </c>
      <c r="D16" s="15">
        <f>D3*13/100</f>
        <v>9750</v>
      </c>
      <c r="E16" s="15">
        <f>E3*13/100</f>
        <v>2600</v>
      </c>
      <c r="F16" s="15">
        <f>F3*13/100</f>
        <v>9750</v>
      </c>
      <c r="G16" s="17"/>
    </row>
    <row r="17" spans="1:7" ht="12.75">
      <c r="A17" s="10" t="s">
        <v>68</v>
      </c>
      <c r="B17" s="15">
        <f>B3*8/100</f>
        <v>260000</v>
      </c>
      <c r="C17" s="15">
        <f>C3*8/100</f>
        <v>52000</v>
      </c>
      <c r="D17" s="15">
        <f>D3*8/100</f>
        <v>6000</v>
      </c>
      <c r="E17" s="15">
        <f>E3*8/100</f>
        <v>1600</v>
      </c>
      <c r="F17" s="15">
        <f>F3*8/100</f>
        <v>6000</v>
      </c>
      <c r="G17" s="17"/>
    </row>
    <row r="18" spans="1:7" ht="12.75">
      <c r="A18" s="10"/>
      <c r="C18" s="15"/>
      <c r="D18" s="15"/>
      <c r="E18" s="15"/>
      <c r="F18" s="15"/>
      <c r="G18" s="17"/>
    </row>
    <row r="19" spans="1:7" ht="12.75">
      <c r="A19" s="1" t="s">
        <v>12</v>
      </c>
      <c r="C19" s="15"/>
      <c r="D19" s="13"/>
      <c r="E19" s="13"/>
      <c r="F19" s="13"/>
      <c r="G19" s="17"/>
    </row>
    <row r="20" spans="1:7" ht="12.75">
      <c r="A20" s="12" t="s">
        <v>57</v>
      </c>
      <c r="B20" s="13">
        <f>B3*0.52</f>
        <v>1690000</v>
      </c>
      <c r="C20" s="13">
        <f>C3*0.57</f>
        <v>370499.99999999994</v>
      </c>
      <c r="D20" s="13">
        <f>D3*0.57</f>
        <v>42749.99999999999</v>
      </c>
      <c r="E20" s="13">
        <f>E3*0.57</f>
        <v>11399.999999999998</v>
      </c>
      <c r="F20" s="13">
        <f>F3*0.57</f>
        <v>42749.99999999999</v>
      </c>
      <c r="G20" s="17"/>
    </row>
    <row r="21" spans="1:7" ht="12.75">
      <c r="A21" s="12" t="s">
        <v>58</v>
      </c>
      <c r="B21" s="13">
        <f>B3*0.48</f>
        <v>1560000</v>
      </c>
      <c r="C21" s="13">
        <f>C3*0.43</f>
        <v>279500</v>
      </c>
      <c r="D21" s="13">
        <f>D3*0.43</f>
        <v>32250</v>
      </c>
      <c r="E21" s="13">
        <f>E3*0.43</f>
        <v>8600</v>
      </c>
      <c r="F21" s="13">
        <f>F3*0.43</f>
        <v>32250</v>
      </c>
      <c r="G21" s="17"/>
    </row>
    <row r="22" spans="1:7" ht="12.75">
      <c r="A22" s="12"/>
      <c r="C22" s="13"/>
      <c r="D22" s="13"/>
      <c r="E22" s="13"/>
      <c r="F22" s="13"/>
      <c r="G22" s="17"/>
    </row>
    <row r="23" spans="1:7" ht="12.75">
      <c r="A23" s="1" t="s">
        <v>38</v>
      </c>
      <c r="C23" s="15"/>
      <c r="D23" s="18"/>
      <c r="E23" s="15"/>
      <c r="F23" s="15"/>
      <c r="G23" s="17"/>
    </row>
    <row r="24" spans="1:7" ht="12.75">
      <c r="A24" s="8" t="s">
        <v>76</v>
      </c>
      <c r="B24" s="20">
        <v>43160</v>
      </c>
      <c r="C24" s="20">
        <v>40160</v>
      </c>
      <c r="D24" s="20">
        <v>44890</v>
      </c>
      <c r="E24" s="20">
        <v>41860</v>
      </c>
      <c r="F24" s="20">
        <v>40990</v>
      </c>
      <c r="G24" s="17"/>
    </row>
    <row r="25" spans="1:7" ht="12.75">
      <c r="A25" s="8" t="s">
        <v>77</v>
      </c>
      <c r="B25" s="20">
        <v>45568</v>
      </c>
      <c r="C25" s="20">
        <v>48568</v>
      </c>
      <c r="D25" s="20">
        <v>50568</v>
      </c>
      <c r="E25" s="20">
        <v>49968</v>
      </c>
      <c r="F25" s="20">
        <v>51568</v>
      </c>
      <c r="G25" s="17"/>
    </row>
    <row r="26" spans="1:7" ht="12.75">
      <c r="A26" s="8" t="s">
        <v>78</v>
      </c>
      <c r="B26" s="20">
        <v>20817</v>
      </c>
      <c r="C26" s="20">
        <v>20817</v>
      </c>
      <c r="D26" s="20">
        <v>26817</v>
      </c>
      <c r="E26" s="20">
        <v>24817</v>
      </c>
      <c r="F26" s="20">
        <v>20817</v>
      </c>
      <c r="G26" s="17"/>
    </row>
    <row r="27" spans="1:7" ht="12.75">
      <c r="A27" s="1"/>
      <c r="C27" s="15"/>
      <c r="D27" s="18"/>
      <c r="E27" s="15"/>
      <c r="F27" s="15"/>
      <c r="G27" s="17"/>
    </row>
    <row r="28" spans="1:7" ht="12.75">
      <c r="A28" s="1" t="s">
        <v>13</v>
      </c>
      <c r="C28" s="15"/>
      <c r="D28" s="15"/>
      <c r="E28" s="15"/>
      <c r="F28" s="15"/>
      <c r="G28" s="17"/>
    </row>
    <row r="29" spans="1:7" ht="12.75">
      <c r="A29" s="8" t="s">
        <v>50</v>
      </c>
      <c r="B29" s="13">
        <f>B3*0.1</f>
        <v>325000</v>
      </c>
      <c r="C29" s="13">
        <f>C3*0.1</f>
        <v>65000</v>
      </c>
      <c r="D29" s="13">
        <f>D3*0.1</f>
        <v>7500</v>
      </c>
      <c r="E29" s="13">
        <f>E3*0.12</f>
        <v>2400</v>
      </c>
      <c r="F29" s="13">
        <f>F3*0.04</f>
        <v>3000</v>
      </c>
      <c r="G29" s="17"/>
    </row>
    <row r="30" spans="1:7" ht="12.75">
      <c r="A30" s="8" t="s">
        <v>51</v>
      </c>
      <c r="B30" s="13">
        <f>B3*0.8</f>
        <v>2600000</v>
      </c>
      <c r="C30" s="13">
        <f>C3*0.8</f>
        <v>520000</v>
      </c>
      <c r="D30" s="13">
        <f>D3*0.6</f>
        <v>45000</v>
      </c>
      <c r="E30" s="13">
        <f>E3*0.75</f>
        <v>15000</v>
      </c>
      <c r="F30" s="13">
        <f>F3*0.62</f>
        <v>46500</v>
      </c>
      <c r="G30" s="17"/>
    </row>
    <row r="31" spans="1:7" ht="12.75">
      <c r="A31" s="8" t="s">
        <v>52</v>
      </c>
      <c r="B31" s="13">
        <f>B3*0.02</f>
        <v>65000</v>
      </c>
      <c r="C31" s="13">
        <f>C3*0.02</f>
        <v>13000</v>
      </c>
      <c r="D31" s="13">
        <f>D3*0.29</f>
        <v>21750</v>
      </c>
      <c r="E31" s="13">
        <f>E3*0.05</f>
        <v>1000</v>
      </c>
      <c r="F31" s="13">
        <f>F3*0.33</f>
        <v>24750</v>
      </c>
      <c r="G31" s="17"/>
    </row>
    <row r="32" spans="1:7" ht="12.75">
      <c r="A32" s="8" t="s">
        <v>53</v>
      </c>
      <c r="B32" s="13">
        <f>B3*0.06</f>
        <v>195000</v>
      </c>
      <c r="C32" s="13">
        <f>C3*0.06</f>
        <v>39000</v>
      </c>
      <c r="D32" s="13">
        <f>D3*0.006</f>
        <v>450</v>
      </c>
      <c r="E32" s="13">
        <f>E3*0.06</f>
        <v>1200</v>
      </c>
      <c r="F32" s="13">
        <f>F3*0.004</f>
        <v>300</v>
      </c>
      <c r="G32" s="17"/>
    </row>
    <row r="33" spans="1:7" ht="12.75">
      <c r="A33" s="8" t="s">
        <v>54</v>
      </c>
      <c r="B33" s="13">
        <f>B3*0.02</f>
        <v>65000</v>
      </c>
      <c r="C33" s="13">
        <f>C3*0.02</f>
        <v>13000</v>
      </c>
      <c r="D33" s="13">
        <f>D3*0.004</f>
        <v>300</v>
      </c>
      <c r="E33" s="13">
        <f>E3*0.02</f>
        <v>400</v>
      </c>
      <c r="F33" s="13">
        <f>F3*0.006</f>
        <v>450</v>
      </c>
      <c r="G33" s="17"/>
    </row>
    <row r="34" spans="1:7" ht="12.75">
      <c r="A34" s="8"/>
      <c r="C34" s="13"/>
      <c r="D34" s="13"/>
      <c r="E34" s="13"/>
      <c r="F34" s="13"/>
      <c r="G34" s="17"/>
    </row>
    <row r="35" spans="1:7" ht="25.5">
      <c r="A35" s="1" t="s">
        <v>15</v>
      </c>
      <c r="C35" s="15"/>
      <c r="D35" s="15"/>
      <c r="E35" s="15"/>
      <c r="F35" s="15"/>
      <c r="G35" s="17"/>
    </row>
    <row r="36" spans="1:7" ht="12.75">
      <c r="A36" s="10" t="s">
        <v>72</v>
      </c>
      <c r="B36" s="13">
        <f>B3*0.02</f>
        <v>65000</v>
      </c>
      <c r="C36" s="13">
        <f>C3*0.02</f>
        <v>13000</v>
      </c>
      <c r="D36" s="13">
        <f>D3*0.02</f>
        <v>1500</v>
      </c>
      <c r="E36" s="13">
        <f>E3*0.02</f>
        <v>400</v>
      </c>
      <c r="F36" s="13">
        <f>F3*0.02</f>
        <v>1500</v>
      </c>
      <c r="G36" s="17"/>
    </row>
    <row r="37" spans="1:7" ht="12.75">
      <c r="A37" s="10" t="s">
        <v>73</v>
      </c>
      <c r="B37" s="13">
        <f>B3*0.08</f>
        <v>260000</v>
      </c>
      <c r="C37" s="13">
        <f>C3*0.08</f>
        <v>52000</v>
      </c>
      <c r="D37" s="13">
        <f>D3*0.08</f>
        <v>6000</v>
      </c>
      <c r="E37" s="13">
        <f>E3*0.08</f>
        <v>1600</v>
      </c>
      <c r="F37" s="13">
        <f>F3*0.08</f>
        <v>6000</v>
      </c>
      <c r="G37" s="17"/>
    </row>
    <row r="38" spans="1:7" ht="12.75">
      <c r="A38" s="10" t="s">
        <v>74</v>
      </c>
      <c r="B38" s="13">
        <f>B3*0.3</f>
        <v>975000</v>
      </c>
      <c r="C38" s="13">
        <f>C3*0.3</f>
        <v>195000</v>
      </c>
      <c r="D38" s="13">
        <f>D3*0.3</f>
        <v>22500</v>
      </c>
      <c r="E38" s="13">
        <f>E3*0.3</f>
        <v>6000</v>
      </c>
      <c r="F38" s="13">
        <f>F3*0.3</f>
        <v>22500</v>
      </c>
      <c r="G38" s="17"/>
    </row>
    <row r="39" spans="1:7" ht="12.75">
      <c r="A39" s="10" t="s">
        <v>75</v>
      </c>
      <c r="B39" s="13">
        <f>B3*0.6</f>
        <v>1950000</v>
      </c>
      <c r="C39" s="13">
        <f>C3*0.6</f>
        <v>390000</v>
      </c>
      <c r="D39" s="13">
        <f>D3*0.6</f>
        <v>45000</v>
      </c>
      <c r="E39" s="13">
        <f>E3*0.6</f>
        <v>12000</v>
      </c>
      <c r="F39" s="13">
        <f>F3*0.6</f>
        <v>45000</v>
      </c>
      <c r="G39" s="17"/>
    </row>
    <row r="40" spans="3:7" ht="12.75">
      <c r="C40" s="15"/>
      <c r="D40" s="15"/>
      <c r="E40" s="15"/>
      <c r="F40" s="15"/>
      <c r="G40" s="17"/>
    </row>
    <row r="41" spans="1:7" ht="12.75">
      <c r="A41" s="1" t="s">
        <v>14</v>
      </c>
      <c r="C41" s="15"/>
      <c r="D41" s="15"/>
      <c r="E41" s="15"/>
      <c r="F41" s="15"/>
      <c r="G41" s="17"/>
    </row>
    <row r="42" spans="1:7" ht="12.75">
      <c r="A42" s="1" t="s">
        <v>85</v>
      </c>
      <c r="C42" s="15"/>
      <c r="D42" s="15"/>
      <c r="E42" s="15"/>
      <c r="F42" s="15"/>
      <c r="G42" s="17"/>
    </row>
    <row r="43" spans="1:4" ht="25.5">
      <c r="A43" s="22" t="s">
        <v>79</v>
      </c>
      <c r="C43" s="9"/>
      <c r="D43" s="9"/>
    </row>
    <row r="44" spans="1:6" ht="12.75">
      <c r="A44" s="21" t="s">
        <v>80</v>
      </c>
      <c r="B44" s="13">
        <f>B3*0.12</f>
        <v>390000</v>
      </c>
      <c r="C44" s="13">
        <f>C3*0.12</f>
        <v>78000</v>
      </c>
      <c r="D44" s="13">
        <f>D3*0.12</f>
        <v>9000</v>
      </c>
      <c r="E44" s="13">
        <f>E3*0.12</f>
        <v>2400</v>
      </c>
      <c r="F44" s="13">
        <f>F3*0.12</f>
        <v>9000</v>
      </c>
    </row>
    <row r="45" spans="1:6" ht="12.75">
      <c r="A45" s="21" t="s">
        <v>81</v>
      </c>
      <c r="B45" s="13">
        <f>B3*0.08</f>
        <v>260000</v>
      </c>
      <c r="C45" s="13">
        <f>C3*0.08</f>
        <v>52000</v>
      </c>
      <c r="D45" s="13">
        <f>D3*0.08</f>
        <v>6000</v>
      </c>
      <c r="E45" s="13">
        <f>E3*0.08</f>
        <v>1600</v>
      </c>
      <c r="F45" s="13">
        <f>F3*0.08</f>
        <v>6000</v>
      </c>
    </row>
    <row r="46" spans="1:6" ht="12.75">
      <c r="A46" s="21" t="s">
        <v>82</v>
      </c>
      <c r="B46" s="13">
        <f>B3*0.59</f>
        <v>1917500</v>
      </c>
      <c r="C46" s="13">
        <f>C3*0.59</f>
        <v>383500</v>
      </c>
      <c r="D46" s="13">
        <f>D3*0.59</f>
        <v>44250</v>
      </c>
      <c r="E46" s="13">
        <f>E3*0.59</f>
        <v>11800</v>
      </c>
      <c r="F46" s="13">
        <f>F3*0.59</f>
        <v>44250</v>
      </c>
    </row>
    <row r="47" spans="1:6" ht="12.75">
      <c r="A47" s="21" t="s">
        <v>83</v>
      </c>
      <c r="B47" s="13">
        <f>B3*0.18</f>
        <v>585000</v>
      </c>
      <c r="C47" s="13">
        <f>C3*0.18</f>
        <v>117000</v>
      </c>
      <c r="D47" s="13">
        <f>D3*0.18</f>
        <v>13500</v>
      </c>
      <c r="E47" s="13">
        <f>E3*0.18</f>
        <v>3600</v>
      </c>
      <c r="F47" s="13">
        <f>F3*0.18</f>
        <v>13500</v>
      </c>
    </row>
    <row r="48" spans="1:6" ht="12.75">
      <c r="A48" s="21" t="s">
        <v>84</v>
      </c>
      <c r="B48" s="13">
        <f>B3*0.03</f>
        <v>97500</v>
      </c>
      <c r="C48" s="13">
        <f>C3*0.03</f>
        <v>19500</v>
      </c>
      <c r="D48" s="13">
        <f>D3*0.03</f>
        <v>2250</v>
      </c>
      <c r="E48" s="13">
        <f>E3*0.03</f>
        <v>600</v>
      </c>
      <c r="F48" s="13">
        <f>F3*0.03</f>
        <v>2250</v>
      </c>
    </row>
    <row r="49" spans="1:4" ht="12.75">
      <c r="A49" s="21"/>
      <c r="D49" s="9"/>
    </row>
    <row r="50" spans="1:7" s="3" customFormat="1" ht="12.75">
      <c r="A50" s="3" t="s">
        <v>5</v>
      </c>
      <c r="B50" s="3">
        <v>2</v>
      </c>
      <c r="C50" s="19"/>
      <c r="D50" s="19">
        <v>1</v>
      </c>
      <c r="E50" s="19">
        <v>0</v>
      </c>
      <c r="F50" s="19">
        <v>1</v>
      </c>
      <c r="G50" s="19"/>
    </row>
    <row r="51" spans="1:7" s="3" customFormat="1" ht="12.75">
      <c r="A51" s="3" t="s">
        <v>6</v>
      </c>
      <c r="B51" s="3">
        <v>6</v>
      </c>
      <c r="C51" s="19"/>
      <c r="D51" s="19">
        <v>3</v>
      </c>
      <c r="E51" s="19">
        <v>1</v>
      </c>
      <c r="F51" s="19">
        <v>2</v>
      </c>
      <c r="G51" s="19"/>
    </row>
    <row r="52" spans="1:7" s="3" customFormat="1" ht="12.75">
      <c r="A52" s="3" t="s">
        <v>7</v>
      </c>
      <c r="B52" s="3">
        <v>3</v>
      </c>
      <c r="C52" s="19"/>
      <c r="D52" s="19">
        <v>2</v>
      </c>
      <c r="E52" s="19">
        <v>0</v>
      </c>
      <c r="F52" s="19">
        <v>1</v>
      </c>
      <c r="G52" s="19"/>
    </row>
    <row r="53" spans="1:7" s="3" customFormat="1" ht="12.75">
      <c r="A53" s="3" t="s">
        <v>8</v>
      </c>
      <c r="B53" s="3">
        <v>2</v>
      </c>
      <c r="C53" s="19"/>
      <c r="D53" s="19">
        <v>1</v>
      </c>
      <c r="E53" s="19">
        <v>0</v>
      </c>
      <c r="F53" s="19">
        <v>1</v>
      </c>
      <c r="G53" s="19"/>
    </row>
    <row r="54" spans="1:7" s="3" customFormat="1" ht="12.75">
      <c r="A54" s="3" t="s">
        <v>9</v>
      </c>
      <c r="B54" s="3">
        <v>1</v>
      </c>
      <c r="C54" s="19"/>
      <c r="D54" s="19">
        <v>0</v>
      </c>
      <c r="E54" s="19">
        <v>0</v>
      </c>
      <c r="F54" s="19">
        <v>1</v>
      </c>
      <c r="G54" s="19"/>
    </row>
    <row r="55" spans="3:7" ht="12.75">
      <c r="C55" s="15"/>
      <c r="D55" s="15"/>
      <c r="E55" s="15"/>
      <c r="F55" s="15"/>
      <c r="G55" s="17"/>
    </row>
    <row r="56" spans="1:7" ht="12.75">
      <c r="A56" s="1" t="s">
        <v>21</v>
      </c>
      <c r="C56" s="15"/>
      <c r="D56" s="15"/>
      <c r="E56" s="15"/>
      <c r="F56" s="15"/>
      <c r="G56" s="17"/>
    </row>
    <row r="57" spans="1:7" ht="12.75">
      <c r="A57" s="6" t="s">
        <v>16</v>
      </c>
      <c r="C57" s="15"/>
      <c r="D57" s="15"/>
      <c r="E57" s="15"/>
      <c r="F57" s="15"/>
      <c r="G57" s="17"/>
    </row>
    <row r="58" spans="1:7" ht="12.75">
      <c r="A58" s="6" t="s">
        <v>17</v>
      </c>
      <c r="C58" s="15"/>
      <c r="D58" s="15"/>
      <c r="E58" s="15"/>
      <c r="F58" s="15"/>
      <c r="G58" s="17"/>
    </row>
    <row r="59" spans="1:7" ht="12.75">
      <c r="A59" s="6" t="s">
        <v>18</v>
      </c>
      <c r="C59" s="15"/>
      <c r="D59" s="15"/>
      <c r="E59" s="15"/>
      <c r="F59" s="15"/>
      <c r="G59" s="17"/>
    </row>
    <row r="60" spans="1:7" ht="12.75">
      <c r="A60" s="6" t="s">
        <v>19</v>
      </c>
      <c r="C60" s="15"/>
      <c r="D60" s="15"/>
      <c r="E60" s="15"/>
      <c r="F60" s="15"/>
      <c r="G60" s="17"/>
    </row>
    <row r="61" spans="1:7" ht="12.75">
      <c r="A61" s="6" t="s">
        <v>20</v>
      </c>
      <c r="C61" s="15"/>
      <c r="D61" s="15"/>
      <c r="E61" s="15"/>
      <c r="F61" s="15"/>
      <c r="G61" s="17"/>
    </row>
    <row r="62" spans="1:7" ht="12.75">
      <c r="A62" s="6" t="s">
        <v>39</v>
      </c>
      <c r="C62" s="15"/>
      <c r="D62" s="15"/>
      <c r="E62" s="15"/>
      <c r="F62" s="15"/>
      <c r="G62" s="17"/>
    </row>
    <row r="63" spans="1:7" ht="12.75">
      <c r="A63" s="6" t="s">
        <v>40</v>
      </c>
      <c r="C63" s="15"/>
      <c r="D63" s="15"/>
      <c r="E63" s="15"/>
      <c r="F63" s="15"/>
      <c r="G63" s="17"/>
    </row>
    <row r="64" spans="1:7" ht="12.75">
      <c r="A64" s="6" t="s">
        <v>41</v>
      </c>
      <c r="C64" s="15"/>
      <c r="D64" s="15"/>
      <c r="E64" s="15"/>
      <c r="F64" s="15"/>
      <c r="G64" s="17"/>
    </row>
    <row r="65" spans="1:7" ht="12.75">
      <c r="A65" s="6" t="s">
        <v>45</v>
      </c>
      <c r="C65" s="15"/>
      <c r="D65" s="15"/>
      <c r="E65" s="15"/>
      <c r="F65" s="15"/>
      <c r="G65" s="17"/>
    </row>
    <row r="66" spans="3:7" ht="12.75">
      <c r="C66" s="15"/>
      <c r="D66" s="15"/>
      <c r="E66" s="15"/>
      <c r="F66" s="15"/>
      <c r="G66" s="17"/>
    </row>
    <row r="67" spans="1:7" ht="12.75">
      <c r="A67" s="1" t="s">
        <v>22</v>
      </c>
      <c r="C67" s="15"/>
      <c r="D67" s="15"/>
      <c r="E67" s="15"/>
      <c r="F67" s="15"/>
      <c r="G67" s="17"/>
    </row>
    <row r="68" spans="1:7" ht="12.75">
      <c r="A68" s="6" t="s">
        <v>23</v>
      </c>
      <c r="C68" s="15"/>
      <c r="D68" s="15"/>
      <c r="E68" s="15"/>
      <c r="F68" s="15"/>
      <c r="G68" s="17"/>
    </row>
    <row r="69" spans="1:7" ht="12.75">
      <c r="A69" s="6" t="s">
        <v>24</v>
      </c>
      <c r="C69" s="15"/>
      <c r="D69" s="15"/>
      <c r="E69" s="15"/>
      <c r="F69" s="15"/>
      <c r="G69" s="17"/>
    </row>
    <row r="70" spans="1:7" ht="12.75">
      <c r="A70" s="6" t="s">
        <v>25</v>
      </c>
      <c r="B70" s="7">
        <v>2</v>
      </c>
      <c r="C70" s="15"/>
      <c r="D70" s="15"/>
      <c r="E70" s="15"/>
      <c r="F70" s="15"/>
      <c r="G70" s="17"/>
    </row>
    <row r="71" spans="1:7" ht="12.75">
      <c r="A71" s="6" t="s">
        <v>26</v>
      </c>
      <c r="C71" s="15"/>
      <c r="D71" s="15"/>
      <c r="E71" s="15"/>
      <c r="F71" s="15"/>
      <c r="G71" s="17"/>
    </row>
    <row r="72" spans="1:7" ht="12.75">
      <c r="A72" s="6" t="s">
        <v>27</v>
      </c>
      <c r="C72" s="15"/>
      <c r="D72" s="15"/>
      <c r="E72" s="15"/>
      <c r="F72" s="15"/>
      <c r="G72" s="17"/>
    </row>
    <row r="73" spans="1:7" ht="12.75">
      <c r="A73" s="6" t="s">
        <v>28</v>
      </c>
      <c r="C73" s="15"/>
      <c r="D73" s="15"/>
      <c r="E73" s="15"/>
      <c r="F73" s="15"/>
      <c r="G73" s="17"/>
    </row>
    <row r="74" spans="1:7" ht="12.75">
      <c r="A74" s="6" t="s">
        <v>29</v>
      </c>
      <c r="C74" s="15"/>
      <c r="D74" s="15"/>
      <c r="E74" s="15"/>
      <c r="F74" s="15"/>
      <c r="G74" s="17"/>
    </row>
    <row r="75" spans="3:7" ht="12.75">
      <c r="C75" s="15"/>
      <c r="D75" s="15"/>
      <c r="E75" s="15"/>
      <c r="F75" s="15"/>
      <c r="G75" s="17"/>
    </row>
    <row r="76" spans="1:7" ht="12.75">
      <c r="A76" s="1" t="s">
        <v>30</v>
      </c>
      <c r="C76" s="15"/>
      <c r="D76" s="15"/>
      <c r="E76" s="15"/>
      <c r="F76" s="15"/>
      <c r="G76" s="17"/>
    </row>
    <row r="77" spans="1:7" ht="12.75">
      <c r="A77" s="6" t="s">
        <v>31</v>
      </c>
      <c r="C77" s="15"/>
      <c r="D77" s="15"/>
      <c r="E77" s="15"/>
      <c r="F77" s="15"/>
      <c r="G77" s="17"/>
    </row>
    <row r="78" spans="1:7" ht="12.75">
      <c r="A78" s="6" t="s">
        <v>32</v>
      </c>
      <c r="C78" s="15"/>
      <c r="D78" s="15"/>
      <c r="E78" s="15"/>
      <c r="F78" s="15"/>
      <c r="G78" s="17"/>
    </row>
    <row r="79" spans="1:7" ht="12.75">
      <c r="A79" s="6" t="s">
        <v>33</v>
      </c>
      <c r="C79" s="15"/>
      <c r="D79" s="15"/>
      <c r="E79" s="15"/>
      <c r="F79" s="15"/>
      <c r="G79" s="17"/>
    </row>
    <row r="80" spans="1:7" ht="12.75">
      <c r="A80" s="6" t="s">
        <v>34</v>
      </c>
      <c r="C80" s="15"/>
      <c r="D80" s="15"/>
      <c r="E80" s="15"/>
      <c r="F80" s="15"/>
      <c r="G80" s="17"/>
    </row>
    <row r="81" spans="1:7" ht="12.75">
      <c r="A81" s="6" t="s">
        <v>35</v>
      </c>
      <c r="C81" s="15"/>
      <c r="D81" s="15"/>
      <c r="E81" s="15"/>
      <c r="F81" s="15"/>
      <c r="G81" s="17"/>
    </row>
    <row r="82" spans="3:7" ht="12.75">
      <c r="C82" s="15"/>
      <c r="D82" s="15"/>
      <c r="E82" s="15"/>
      <c r="F82" s="15"/>
      <c r="G82" s="17"/>
    </row>
    <row r="83" spans="1:7" ht="12.75">
      <c r="A83" s="1" t="s">
        <v>36</v>
      </c>
      <c r="C83" s="15"/>
      <c r="D83" s="15"/>
      <c r="E83" s="15"/>
      <c r="F83" s="15"/>
      <c r="G83" s="17"/>
    </row>
    <row r="84" spans="1:7" ht="12.75">
      <c r="A84" s="6" t="s">
        <v>37</v>
      </c>
      <c r="C84" s="15"/>
      <c r="D84" s="15"/>
      <c r="E84" s="15"/>
      <c r="F84" s="15"/>
      <c r="G84" s="17"/>
    </row>
    <row r="85" spans="1:7" ht="12.75">
      <c r="A85" s="6" t="s">
        <v>42</v>
      </c>
      <c r="C85" s="15"/>
      <c r="D85" s="15"/>
      <c r="E85" s="15"/>
      <c r="F85" s="15"/>
      <c r="G85" s="17"/>
    </row>
    <row r="86" spans="1:7" ht="12.75">
      <c r="A86" s="6" t="s">
        <v>43</v>
      </c>
      <c r="C86" s="15"/>
      <c r="D86" s="15"/>
      <c r="E86" s="15"/>
      <c r="F86" s="15"/>
      <c r="G86" s="17"/>
    </row>
    <row r="87" spans="3:7" ht="12.75">
      <c r="C87" s="15"/>
      <c r="D87" s="15"/>
      <c r="E87" s="15"/>
      <c r="F87" s="15"/>
      <c r="G87" s="17"/>
    </row>
    <row r="88" spans="3:7" ht="12.75">
      <c r="C88" s="15"/>
      <c r="D88" s="15"/>
      <c r="E88" s="15"/>
      <c r="F88" s="15"/>
      <c r="G88" s="17"/>
    </row>
    <row r="89" spans="3:7" ht="12.75">
      <c r="C89" s="15"/>
      <c r="D89" s="15"/>
      <c r="E89" s="15"/>
      <c r="F89" s="15"/>
      <c r="G89" s="17"/>
    </row>
    <row r="90" spans="3:7" ht="12.75">
      <c r="C90" s="15"/>
      <c r="D90" s="15"/>
      <c r="E90" s="15"/>
      <c r="F90" s="15"/>
      <c r="G90" s="17"/>
    </row>
    <row r="91" spans="3:7" ht="12.75">
      <c r="C91" s="15"/>
      <c r="D91" s="15"/>
      <c r="E91" s="15"/>
      <c r="F91" s="15"/>
      <c r="G91" s="17"/>
    </row>
    <row r="92" spans="3:7" ht="12.75">
      <c r="C92" s="15"/>
      <c r="D92" s="15"/>
      <c r="E92" s="15"/>
      <c r="F92" s="15"/>
      <c r="G92" s="17"/>
    </row>
    <row r="93" spans="3:7" ht="12.75">
      <c r="C93" s="15"/>
      <c r="D93" s="15"/>
      <c r="E93" s="15"/>
      <c r="F93" s="15"/>
      <c r="G93" s="17"/>
    </row>
    <row r="94" spans="3:7" ht="12.75">
      <c r="C94" s="15"/>
      <c r="D94" s="15"/>
      <c r="E94" s="15"/>
      <c r="F94" s="15"/>
      <c r="G94" s="17"/>
    </row>
    <row r="95" spans="3:7" ht="12.75">
      <c r="C95" s="15"/>
      <c r="D95" s="15"/>
      <c r="E95" s="15"/>
      <c r="F95" s="15"/>
      <c r="G95" s="17"/>
    </row>
    <row r="96" spans="3:7" ht="12.75">
      <c r="C96" s="15"/>
      <c r="D96" s="15"/>
      <c r="E96" s="15"/>
      <c r="F96" s="15"/>
      <c r="G96" s="17"/>
    </row>
    <row r="97" spans="3:7" ht="12.75">
      <c r="C97" s="15"/>
      <c r="D97" s="15"/>
      <c r="E97" s="15"/>
      <c r="F97" s="15"/>
      <c r="G97" s="17"/>
    </row>
    <row r="98" spans="3:7" ht="12.75">
      <c r="C98" s="15"/>
      <c r="D98" s="15"/>
      <c r="E98" s="15"/>
      <c r="F98" s="15"/>
      <c r="G98" s="1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30:D33 E29: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1" sqref="J31"/>
    </sheetView>
  </sheetViews>
  <sheetFormatPr defaultColWidth="9.140625" defaultRowHeight="12.75"/>
  <cols>
    <col min="1" max="1" width="9.00390625" style="0" bestFit="1" customWidth="1"/>
    <col min="2" max="16" width="5.00390625" style="0" bestFit="1" customWidth="1"/>
  </cols>
  <sheetData>
    <row r="1" spans="1:16" ht="12.75">
      <c r="A1" s="1"/>
      <c r="B1" s="26" t="s">
        <v>0</v>
      </c>
      <c r="C1" s="26"/>
      <c r="D1" s="26"/>
      <c r="E1" s="26"/>
      <c r="F1" s="26"/>
      <c r="G1" s="26" t="s">
        <v>2</v>
      </c>
      <c r="H1" s="27"/>
      <c r="I1" s="27"/>
      <c r="J1" s="27"/>
      <c r="K1" s="27"/>
      <c r="L1" s="26" t="s">
        <v>3</v>
      </c>
      <c r="M1" s="27"/>
      <c r="N1" s="27"/>
      <c r="O1" s="27"/>
      <c r="P1" s="27"/>
    </row>
    <row r="2" spans="1:16" ht="12.75">
      <c r="A2" s="1"/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</row>
    <row r="3" spans="1:16" ht="12.75">
      <c r="A3" s="10" t="s">
        <v>70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</row>
    <row r="4" spans="1:16" ht="12.75">
      <c r="A4" s="11" t="s">
        <v>69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</row>
    <row r="5" spans="1:16" ht="12.75">
      <c r="A5" s="10" t="s">
        <v>71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</row>
    <row r="6" spans="1:16" ht="12.75">
      <c r="A6" s="10" t="s">
        <v>59</v>
      </c>
      <c r="B6" s="23">
        <v>2</v>
      </c>
      <c r="C6" s="23">
        <v>3</v>
      </c>
      <c r="D6" s="23">
        <v>2</v>
      </c>
      <c r="E6" s="23">
        <v>3</v>
      </c>
      <c r="F6" s="23">
        <v>5</v>
      </c>
      <c r="G6" s="23">
        <v>3</v>
      </c>
      <c r="H6" s="23">
        <v>3</v>
      </c>
      <c r="I6" s="23">
        <v>3</v>
      </c>
      <c r="J6" s="23">
        <v>3</v>
      </c>
      <c r="K6" s="23">
        <v>2</v>
      </c>
      <c r="L6" s="23">
        <v>4</v>
      </c>
      <c r="M6" s="23">
        <v>3</v>
      </c>
      <c r="N6" s="23">
        <v>2</v>
      </c>
      <c r="O6" s="23">
        <v>4</v>
      </c>
      <c r="P6" s="23">
        <v>2</v>
      </c>
    </row>
    <row r="7" spans="1:16" ht="12.75">
      <c r="A7" s="10" t="s">
        <v>60</v>
      </c>
      <c r="B7" s="23">
        <v>4</v>
      </c>
      <c r="C7" s="23">
        <v>4</v>
      </c>
      <c r="D7" s="23">
        <v>3</v>
      </c>
      <c r="E7" s="23">
        <v>6</v>
      </c>
      <c r="F7" s="23">
        <v>8</v>
      </c>
      <c r="G7" s="23">
        <v>7</v>
      </c>
      <c r="H7" s="23">
        <v>6</v>
      </c>
      <c r="I7" s="23">
        <v>5</v>
      </c>
      <c r="J7" s="23">
        <v>7</v>
      </c>
      <c r="K7" s="23">
        <v>6</v>
      </c>
      <c r="L7" s="23">
        <v>5</v>
      </c>
      <c r="M7" s="23">
        <v>3</v>
      </c>
      <c r="N7" s="23">
        <v>5</v>
      </c>
      <c r="O7" s="23">
        <v>3</v>
      </c>
      <c r="P7" s="23">
        <v>4</v>
      </c>
    </row>
    <row r="8" spans="1:16" ht="12.75">
      <c r="A8" s="10" t="s">
        <v>61</v>
      </c>
      <c r="B8" s="23">
        <v>4</v>
      </c>
      <c r="C8" s="23">
        <v>2</v>
      </c>
      <c r="D8" s="23">
        <v>3</v>
      </c>
      <c r="E8" s="23">
        <v>4</v>
      </c>
      <c r="F8" s="23">
        <v>3</v>
      </c>
      <c r="G8" s="23">
        <v>4</v>
      </c>
      <c r="H8" s="23">
        <v>5</v>
      </c>
      <c r="I8" s="23">
        <v>6</v>
      </c>
      <c r="J8" s="23">
        <v>7</v>
      </c>
      <c r="K8" s="23">
        <v>3</v>
      </c>
      <c r="L8" s="23">
        <v>3</v>
      </c>
      <c r="M8" s="23">
        <v>3</v>
      </c>
      <c r="N8" s="23">
        <v>2</v>
      </c>
      <c r="O8" s="23">
        <v>4</v>
      </c>
      <c r="P8" s="23">
        <v>5</v>
      </c>
    </row>
    <row r="9" spans="1:16" ht="12.75">
      <c r="A9" s="10" t="s">
        <v>62</v>
      </c>
      <c r="B9" s="23">
        <v>2</v>
      </c>
      <c r="C9" s="23">
        <v>4</v>
      </c>
      <c r="D9" s="23">
        <v>4</v>
      </c>
      <c r="E9" s="23">
        <v>5</v>
      </c>
      <c r="F9" s="23">
        <v>4</v>
      </c>
      <c r="G9" s="23">
        <v>6</v>
      </c>
      <c r="H9" s="23">
        <v>3</v>
      </c>
      <c r="I9" s="23">
        <v>5</v>
      </c>
      <c r="J9" s="24">
        <v>4</v>
      </c>
      <c r="K9" s="24">
        <v>5</v>
      </c>
      <c r="L9" s="24">
        <v>5</v>
      </c>
      <c r="M9" s="24">
        <v>4</v>
      </c>
      <c r="N9" s="24">
        <v>4</v>
      </c>
      <c r="O9" s="24">
        <v>4</v>
      </c>
      <c r="P9" s="24">
        <v>3</v>
      </c>
    </row>
    <row r="10" spans="1:16" ht="12.75">
      <c r="A10" s="10" t="s">
        <v>63</v>
      </c>
      <c r="B10" s="23">
        <v>3</v>
      </c>
      <c r="C10" s="23">
        <v>2</v>
      </c>
      <c r="D10" s="23">
        <v>4</v>
      </c>
      <c r="E10" s="23">
        <v>2</v>
      </c>
      <c r="F10" s="23">
        <v>4</v>
      </c>
      <c r="G10" s="23">
        <v>5</v>
      </c>
      <c r="H10" s="23">
        <v>5</v>
      </c>
      <c r="I10" s="23">
        <v>3</v>
      </c>
      <c r="J10" s="24">
        <v>5</v>
      </c>
      <c r="K10" s="24">
        <v>3</v>
      </c>
      <c r="L10" s="24">
        <v>5</v>
      </c>
      <c r="M10" s="24">
        <v>5</v>
      </c>
      <c r="N10" s="24">
        <v>4</v>
      </c>
      <c r="O10" s="24">
        <v>4</v>
      </c>
      <c r="P10" s="24">
        <v>4</v>
      </c>
    </row>
    <row r="11" spans="1:16" ht="12.75">
      <c r="A11" s="10" t="s">
        <v>64</v>
      </c>
      <c r="B11" s="23">
        <v>1</v>
      </c>
      <c r="C11" s="23">
        <v>3</v>
      </c>
      <c r="D11" s="23">
        <v>5</v>
      </c>
      <c r="E11" s="23">
        <v>4</v>
      </c>
      <c r="F11" s="23">
        <v>3</v>
      </c>
      <c r="G11" s="23">
        <v>5</v>
      </c>
      <c r="H11" s="23">
        <v>6</v>
      </c>
      <c r="I11" s="23">
        <v>3</v>
      </c>
      <c r="J11" s="24">
        <v>4</v>
      </c>
      <c r="K11" s="24">
        <v>4</v>
      </c>
      <c r="L11" s="24">
        <v>6</v>
      </c>
      <c r="M11" s="24">
        <v>4</v>
      </c>
      <c r="N11" s="24">
        <v>5</v>
      </c>
      <c r="O11" s="24">
        <v>3</v>
      </c>
      <c r="P11" s="24">
        <v>4</v>
      </c>
    </row>
    <row r="12" spans="1:16" ht="12.75">
      <c r="A12" s="10" t="s">
        <v>65</v>
      </c>
      <c r="B12" s="23">
        <v>1</v>
      </c>
      <c r="C12" s="23">
        <v>5</v>
      </c>
      <c r="D12" s="23">
        <v>1</v>
      </c>
      <c r="E12" s="23">
        <v>2</v>
      </c>
      <c r="F12" s="23">
        <v>1</v>
      </c>
      <c r="G12" s="23">
        <v>2</v>
      </c>
      <c r="H12" s="23">
        <v>1</v>
      </c>
      <c r="I12" s="23">
        <v>3</v>
      </c>
      <c r="J12" s="23">
        <v>4</v>
      </c>
      <c r="K12" s="23">
        <v>2</v>
      </c>
      <c r="L12" s="23">
        <v>1</v>
      </c>
      <c r="M12" s="23">
        <v>1</v>
      </c>
      <c r="N12" s="23">
        <v>2</v>
      </c>
      <c r="O12" s="23">
        <v>3</v>
      </c>
      <c r="P12" s="23">
        <v>1</v>
      </c>
    </row>
    <row r="13" spans="1:16" ht="12.75">
      <c r="A13" s="10" t="s">
        <v>66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ht="12.75">
      <c r="A14" s="10" t="s">
        <v>67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ht="12.75">
      <c r="A15" s="10" t="s">
        <v>68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ht="12.75">
      <c r="A16" s="10" t="s">
        <v>86</v>
      </c>
      <c r="B16" s="24">
        <f aca="true" t="shared" si="0" ref="B16:P16">SUM(B3:B15)</f>
        <v>17</v>
      </c>
      <c r="C16" s="24">
        <f t="shared" si="0"/>
        <v>23</v>
      </c>
      <c r="D16" s="24">
        <f t="shared" si="0"/>
        <v>22</v>
      </c>
      <c r="E16" s="24">
        <f t="shared" si="0"/>
        <v>26</v>
      </c>
      <c r="F16" s="24">
        <f t="shared" si="0"/>
        <v>28</v>
      </c>
      <c r="G16" s="24">
        <f t="shared" si="0"/>
        <v>32</v>
      </c>
      <c r="H16" s="24">
        <f t="shared" si="0"/>
        <v>29</v>
      </c>
      <c r="I16" s="24">
        <f t="shared" si="0"/>
        <v>28</v>
      </c>
      <c r="J16" s="24">
        <f t="shared" si="0"/>
        <v>34</v>
      </c>
      <c r="K16" s="24">
        <f t="shared" si="0"/>
        <v>25</v>
      </c>
      <c r="L16" s="24">
        <f t="shared" si="0"/>
        <v>29</v>
      </c>
      <c r="M16" s="24">
        <f t="shared" si="0"/>
        <v>23</v>
      </c>
      <c r="N16" s="24">
        <f t="shared" si="0"/>
        <v>24</v>
      </c>
      <c r="O16" s="24">
        <f t="shared" si="0"/>
        <v>25</v>
      </c>
      <c r="P16" s="24">
        <f t="shared" si="0"/>
        <v>23</v>
      </c>
    </row>
  </sheetData>
  <sheetProtection/>
  <mergeCells count="3">
    <mergeCell ref="B1:F1"/>
    <mergeCell ref="G1:K1"/>
    <mergeCell ref="L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1" sqref="L31"/>
    </sheetView>
  </sheetViews>
  <sheetFormatPr defaultColWidth="9.140625" defaultRowHeight="12.75"/>
  <cols>
    <col min="1" max="1" width="9.00390625" style="0" bestFit="1" customWidth="1"/>
    <col min="2" max="2" width="6.7109375" style="0" customWidth="1"/>
    <col min="3" max="6" width="5.00390625" style="0" bestFit="1" customWidth="1"/>
    <col min="7" max="7" width="6.57421875" style="0" bestFit="1" customWidth="1"/>
    <col min="8" max="11" width="5.00390625" style="0" bestFit="1" customWidth="1"/>
    <col min="12" max="12" width="6.57421875" style="0" bestFit="1" customWidth="1"/>
    <col min="13" max="16" width="5.00390625" style="0" bestFit="1" customWidth="1"/>
  </cols>
  <sheetData>
    <row r="1" spans="1:16" ht="12.75">
      <c r="A1" s="1"/>
      <c r="B1" s="26" t="s">
        <v>0</v>
      </c>
      <c r="C1" s="26"/>
      <c r="D1" s="26"/>
      <c r="E1" s="26"/>
      <c r="F1" s="26"/>
      <c r="G1" s="26" t="s">
        <v>2</v>
      </c>
      <c r="H1" s="27"/>
      <c r="I1" s="27"/>
      <c r="J1" s="27"/>
      <c r="K1" s="27"/>
      <c r="L1" s="26" t="s">
        <v>3</v>
      </c>
      <c r="M1" s="27"/>
      <c r="N1" s="27"/>
      <c r="O1" s="27"/>
      <c r="P1" s="27"/>
    </row>
    <row r="2" spans="1:16" ht="12.75">
      <c r="A2" s="1"/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</row>
    <row r="3" spans="1:16" ht="12.75">
      <c r="A3" s="8" t="s">
        <v>50</v>
      </c>
      <c r="B3" s="15">
        <v>750</v>
      </c>
      <c r="C3" s="15">
        <v>760</v>
      </c>
      <c r="D3" s="15">
        <v>670</v>
      </c>
      <c r="E3" s="15">
        <v>456</v>
      </c>
      <c r="F3" s="15">
        <v>345</v>
      </c>
      <c r="G3" s="15">
        <v>421</v>
      </c>
      <c r="H3" s="15">
        <v>424</v>
      </c>
      <c r="I3" s="15">
        <v>223</v>
      </c>
      <c r="J3" s="15">
        <v>423</v>
      </c>
      <c r="K3" s="15">
        <v>121</v>
      </c>
      <c r="L3" s="15">
        <v>323</v>
      </c>
      <c r="M3" s="15">
        <v>134</v>
      </c>
      <c r="N3" s="15">
        <v>523</v>
      </c>
      <c r="O3" s="15">
        <v>232</v>
      </c>
      <c r="P3" s="15">
        <v>232</v>
      </c>
    </row>
    <row r="4" spans="1:16" ht="12.75">
      <c r="A4" s="8" t="s">
        <v>51</v>
      </c>
      <c r="B4" s="23">
        <v>3445</v>
      </c>
      <c r="C4" s="23">
        <v>4232</v>
      </c>
      <c r="D4" s="23">
        <v>4232</v>
      </c>
      <c r="E4" s="23">
        <v>5353</v>
      </c>
      <c r="F4" s="23">
        <v>2323</v>
      </c>
      <c r="G4" s="23">
        <v>4555</v>
      </c>
      <c r="H4" s="23">
        <v>3434</v>
      </c>
      <c r="I4" s="23">
        <v>3342</v>
      </c>
      <c r="J4" s="23">
        <v>3423</v>
      </c>
      <c r="K4" s="23">
        <v>3232</v>
      </c>
      <c r="L4" s="23">
        <v>4423</v>
      </c>
      <c r="M4" s="23">
        <v>5334</v>
      </c>
      <c r="N4" s="23">
        <v>3223</v>
      </c>
      <c r="O4" s="23">
        <v>3334</v>
      </c>
      <c r="P4" s="23">
        <v>4343</v>
      </c>
    </row>
    <row r="5" spans="1:16" ht="12.75">
      <c r="A5" s="8" t="s">
        <v>52</v>
      </c>
      <c r="B5" s="23">
        <v>334</v>
      </c>
      <c r="C5" s="23">
        <v>332</v>
      </c>
      <c r="D5" s="23">
        <v>323</v>
      </c>
      <c r="E5" s="23">
        <v>322</v>
      </c>
      <c r="F5" s="23">
        <v>232</v>
      </c>
      <c r="G5" s="23">
        <v>121</v>
      </c>
      <c r="H5" s="23">
        <v>232</v>
      </c>
      <c r="I5" s="23">
        <v>124</v>
      </c>
      <c r="J5" s="23">
        <v>232</v>
      </c>
      <c r="K5" s="23">
        <v>123</v>
      </c>
      <c r="L5" s="23">
        <v>232</v>
      </c>
      <c r="M5" s="23">
        <v>442</v>
      </c>
      <c r="N5" s="23">
        <v>232</v>
      </c>
      <c r="O5" s="23">
        <v>422</v>
      </c>
      <c r="P5" s="23">
        <v>442</v>
      </c>
    </row>
    <row r="6" spans="1:16" ht="12.75">
      <c r="A6" s="8" t="s">
        <v>53</v>
      </c>
      <c r="B6" s="23">
        <v>345</v>
      </c>
      <c r="C6" s="23">
        <v>343</v>
      </c>
      <c r="D6" s="23">
        <v>443</v>
      </c>
      <c r="E6" s="23">
        <v>433</v>
      </c>
      <c r="F6" s="23">
        <v>232</v>
      </c>
      <c r="G6" s="23">
        <v>553</v>
      </c>
      <c r="H6" s="23">
        <v>323</v>
      </c>
      <c r="I6" s="23">
        <v>433</v>
      </c>
      <c r="J6" s="23">
        <v>232</v>
      </c>
      <c r="K6" s="23">
        <v>533</v>
      </c>
      <c r="L6" s="23">
        <v>232</v>
      </c>
      <c r="M6" s="23">
        <v>533</v>
      </c>
      <c r="N6" s="23">
        <v>234</v>
      </c>
      <c r="O6" s="23">
        <v>343</v>
      </c>
      <c r="P6" s="23">
        <v>343</v>
      </c>
    </row>
    <row r="7" spans="1:16" ht="12.75">
      <c r="A7" s="8" t="s">
        <v>54</v>
      </c>
      <c r="B7" s="23">
        <v>200</v>
      </c>
      <c r="C7" s="23">
        <v>322</v>
      </c>
      <c r="D7" s="23">
        <v>422</v>
      </c>
      <c r="E7" s="23">
        <v>442</v>
      </c>
      <c r="F7" s="23">
        <v>211</v>
      </c>
      <c r="G7" s="23">
        <v>212</v>
      </c>
      <c r="H7" s="23">
        <v>121</v>
      </c>
      <c r="I7" s="23">
        <v>121</v>
      </c>
      <c r="J7" s="23">
        <v>322</v>
      </c>
      <c r="K7" s="23">
        <v>423</v>
      </c>
      <c r="L7" s="23">
        <v>232</v>
      </c>
      <c r="M7" s="23">
        <v>121</v>
      </c>
      <c r="N7" s="23">
        <v>323</v>
      </c>
      <c r="O7" s="23">
        <v>121</v>
      </c>
      <c r="P7" s="23">
        <v>222</v>
      </c>
    </row>
    <row r="8" spans="1:16" ht="12.75">
      <c r="A8" s="10" t="s">
        <v>86</v>
      </c>
      <c r="B8" s="24">
        <f aca="true" t="shared" si="0" ref="B8:P8">SUM(B3:B7)</f>
        <v>5074</v>
      </c>
      <c r="C8" s="24">
        <f t="shared" si="0"/>
        <v>5989</v>
      </c>
      <c r="D8" s="24">
        <f t="shared" si="0"/>
        <v>6090</v>
      </c>
      <c r="E8" s="24">
        <f t="shared" si="0"/>
        <v>7006</v>
      </c>
      <c r="F8" s="24">
        <f t="shared" si="0"/>
        <v>3343</v>
      </c>
      <c r="G8" s="24">
        <f t="shared" si="0"/>
        <v>5862</v>
      </c>
      <c r="H8" s="24">
        <f t="shared" si="0"/>
        <v>4534</v>
      </c>
      <c r="I8" s="24">
        <f t="shared" si="0"/>
        <v>4243</v>
      </c>
      <c r="J8" s="24">
        <f t="shared" si="0"/>
        <v>4632</v>
      </c>
      <c r="K8" s="24">
        <f t="shared" si="0"/>
        <v>4432</v>
      </c>
      <c r="L8" s="24">
        <f t="shared" si="0"/>
        <v>5442</v>
      </c>
      <c r="M8" s="24">
        <f t="shared" si="0"/>
        <v>6564</v>
      </c>
      <c r="N8" s="24">
        <f t="shared" si="0"/>
        <v>4535</v>
      </c>
      <c r="O8" s="24">
        <f t="shared" si="0"/>
        <v>4452</v>
      </c>
      <c r="P8" s="24">
        <f t="shared" si="0"/>
        <v>5582</v>
      </c>
    </row>
    <row r="10" spans="2:12" ht="12.75">
      <c r="B10" s="25"/>
      <c r="G10" s="25"/>
      <c r="L10" s="25"/>
    </row>
    <row r="11" spans="2:12" ht="12.75">
      <c r="B11" s="25"/>
      <c r="G11" s="25"/>
      <c r="L11" s="25"/>
    </row>
    <row r="12" spans="2:12" ht="12.75">
      <c r="B12" s="25"/>
      <c r="G12" s="25"/>
      <c r="L12" s="25"/>
    </row>
    <row r="13" spans="2:12" ht="12.75">
      <c r="B13" s="25"/>
      <c r="G13" s="25"/>
      <c r="L13" s="25"/>
    </row>
    <row r="14" spans="2:12" ht="12.75">
      <c r="B14" s="25"/>
      <c r="D14" s="13"/>
      <c r="E14" s="13"/>
      <c r="F14" s="13"/>
      <c r="G14" s="25"/>
      <c r="L14" s="25"/>
    </row>
    <row r="15" spans="4:6" ht="12.75">
      <c r="D15" s="13"/>
      <c r="E15" s="13"/>
      <c r="F15" s="13"/>
    </row>
    <row r="16" spans="4:6" ht="12.75">
      <c r="D16" s="13"/>
      <c r="E16" s="13"/>
      <c r="F16" s="13"/>
    </row>
    <row r="17" spans="4:6" ht="12.75">
      <c r="D17" s="13"/>
      <c r="E17" s="13"/>
      <c r="F17" s="13"/>
    </row>
    <row r="18" spans="4:6" ht="12.75">
      <c r="D18" s="13"/>
      <c r="E18" s="13"/>
      <c r="F18" s="13"/>
    </row>
  </sheetData>
  <sheetProtection/>
  <mergeCells count="3">
    <mergeCell ref="B1:F1"/>
    <mergeCell ref="G1:K1"/>
    <mergeCell ref="L1:P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" sqref="G5"/>
    </sheetView>
  </sheetViews>
  <sheetFormatPr defaultColWidth="9.140625" defaultRowHeight="12.75"/>
  <cols>
    <col min="1" max="1" width="9.00390625" style="0" bestFit="1" customWidth="1"/>
    <col min="2" max="2" width="6.7109375" style="0" customWidth="1"/>
    <col min="3" max="6" width="5.00390625" style="0" bestFit="1" customWidth="1"/>
    <col min="7" max="7" width="6.57421875" style="0" bestFit="1" customWidth="1"/>
    <col min="8" max="11" width="5.00390625" style="0" bestFit="1" customWidth="1"/>
    <col min="12" max="12" width="6.57421875" style="0" bestFit="1" customWidth="1"/>
    <col min="13" max="16" width="5.00390625" style="0" bestFit="1" customWidth="1"/>
  </cols>
  <sheetData>
    <row r="1" spans="1:16" ht="12.75">
      <c r="A1" s="1"/>
      <c r="B1" s="26" t="s">
        <v>0</v>
      </c>
      <c r="C1" s="26"/>
      <c r="D1" s="26"/>
      <c r="E1" s="26"/>
      <c r="F1" s="26"/>
      <c r="G1" s="26" t="s">
        <v>2</v>
      </c>
      <c r="H1" s="27"/>
      <c r="I1" s="27"/>
      <c r="J1" s="27"/>
      <c r="K1" s="27"/>
      <c r="L1" s="26" t="s">
        <v>3</v>
      </c>
      <c r="M1" s="27"/>
      <c r="N1" s="27"/>
      <c r="O1" s="27"/>
      <c r="P1" s="27"/>
    </row>
    <row r="2" spans="1:16" ht="12.75">
      <c r="A2" s="1"/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</row>
    <row r="3" spans="1:16" ht="12.75">
      <c r="A3" s="8" t="s">
        <v>50</v>
      </c>
      <c r="B3" s="23">
        <v>345</v>
      </c>
      <c r="C3" s="23">
        <v>343</v>
      </c>
      <c r="D3" s="23">
        <v>443</v>
      </c>
      <c r="E3" s="23">
        <v>433</v>
      </c>
      <c r="F3" s="23">
        <v>232</v>
      </c>
      <c r="G3" s="23">
        <v>553</v>
      </c>
      <c r="H3" s="23">
        <v>323</v>
      </c>
      <c r="I3" s="23">
        <v>433</v>
      </c>
      <c r="J3" s="23">
        <v>232</v>
      </c>
      <c r="K3" s="23">
        <v>533</v>
      </c>
      <c r="L3" s="23">
        <v>232</v>
      </c>
      <c r="M3" s="23">
        <v>533</v>
      </c>
      <c r="N3" s="23">
        <v>234</v>
      </c>
      <c r="O3" s="23">
        <v>343</v>
      </c>
      <c r="P3" s="23">
        <v>343</v>
      </c>
    </row>
    <row r="4" spans="1:16" ht="12.75">
      <c r="A4" s="8" t="s">
        <v>51</v>
      </c>
      <c r="B4" s="23">
        <v>3445</v>
      </c>
      <c r="C4" s="23">
        <v>4232</v>
      </c>
      <c r="D4" s="23">
        <v>4232</v>
      </c>
      <c r="E4" s="23">
        <v>5353</v>
      </c>
      <c r="F4" s="23">
        <v>4443</v>
      </c>
      <c r="G4" s="23">
        <v>4555</v>
      </c>
      <c r="H4" s="23">
        <v>3434</v>
      </c>
      <c r="I4" s="23">
        <v>3342</v>
      </c>
      <c r="J4" s="23">
        <v>3423</v>
      </c>
      <c r="K4" s="23">
        <v>3232</v>
      </c>
      <c r="L4" s="23">
        <v>4423</v>
      </c>
      <c r="M4" s="23">
        <v>5334</v>
      </c>
      <c r="N4" s="23">
        <v>3223</v>
      </c>
      <c r="O4" s="23">
        <v>3334</v>
      </c>
      <c r="P4" s="23">
        <v>4343</v>
      </c>
    </row>
    <row r="5" spans="1:16" ht="12.75">
      <c r="A5" s="8" t="s">
        <v>52</v>
      </c>
      <c r="B5" s="23">
        <v>334</v>
      </c>
      <c r="C5" s="23">
        <v>332</v>
      </c>
      <c r="D5" s="23">
        <v>323</v>
      </c>
      <c r="E5" s="23">
        <v>322</v>
      </c>
      <c r="F5" s="23">
        <v>232</v>
      </c>
      <c r="G5" s="23">
        <v>121</v>
      </c>
      <c r="H5" s="23">
        <v>232</v>
      </c>
      <c r="I5" s="23">
        <v>124</v>
      </c>
      <c r="J5" s="23">
        <v>232</v>
      </c>
      <c r="K5" s="23">
        <v>123</v>
      </c>
      <c r="L5" s="23">
        <v>232</v>
      </c>
      <c r="M5" s="23">
        <v>442</v>
      </c>
      <c r="N5" s="23">
        <v>232</v>
      </c>
      <c r="O5" s="23">
        <v>422</v>
      </c>
      <c r="P5" s="23">
        <v>442</v>
      </c>
    </row>
    <row r="6" spans="1:16" ht="12.75">
      <c r="A6" s="8" t="s">
        <v>53</v>
      </c>
      <c r="B6" s="23">
        <v>232</v>
      </c>
      <c r="C6" s="23">
        <v>121</v>
      </c>
      <c r="D6" s="23">
        <v>323</v>
      </c>
      <c r="E6" s="23">
        <v>121</v>
      </c>
      <c r="F6" s="23">
        <v>222</v>
      </c>
      <c r="G6" s="23">
        <v>121</v>
      </c>
      <c r="H6" s="23">
        <v>232</v>
      </c>
      <c r="I6" s="23">
        <v>124</v>
      </c>
      <c r="J6" s="23">
        <v>232</v>
      </c>
      <c r="K6" s="23">
        <v>123</v>
      </c>
      <c r="L6" s="23">
        <v>232</v>
      </c>
      <c r="M6" s="23">
        <v>533</v>
      </c>
      <c r="N6" s="23">
        <v>234</v>
      </c>
      <c r="O6" s="23">
        <v>343</v>
      </c>
      <c r="P6" s="23">
        <v>343</v>
      </c>
    </row>
    <row r="7" spans="1:16" ht="12.75">
      <c r="A7" s="8" t="s">
        <v>54</v>
      </c>
      <c r="B7" s="23">
        <v>200</v>
      </c>
      <c r="C7" s="23">
        <v>322</v>
      </c>
      <c r="D7" s="23">
        <v>422</v>
      </c>
      <c r="E7" s="23">
        <v>442</v>
      </c>
      <c r="F7" s="23">
        <v>211</v>
      </c>
      <c r="G7" s="23">
        <v>212</v>
      </c>
      <c r="H7" s="23">
        <v>121</v>
      </c>
      <c r="I7" s="23">
        <v>121</v>
      </c>
      <c r="J7" s="23">
        <v>322</v>
      </c>
      <c r="K7" s="23">
        <v>423</v>
      </c>
      <c r="L7" s="23">
        <v>232</v>
      </c>
      <c r="M7" s="23">
        <v>121</v>
      </c>
      <c r="N7" s="23">
        <v>323</v>
      </c>
      <c r="O7" s="23">
        <v>121</v>
      </c>
      <c r="P7" s="23">
        <v>222</v>
      </c>
    </row>
    <row r="8" spans="1:16" ht="12.75">
      <c r="A8" s="10" t="s">
        <v>86</v>
      </c>
      <c r="B8" s="24">
        <f aca="true" t="shared" si="0" ref="B8:P8">SUM(B3:B7)</f>
        <v>4556</v>
      </c>
      <c r="C8" s="24">
        <f t="shared" si="0"/>
        <v>5350</v>
      </c>
      <c r="D8" s="24">
        <f t="shared" si="0"/>
        <v>5743</v>
      </c>
      <c r="E8" s="24">
        <f t="shared" si="0"/>
        <v>6671</v>
      </c>
      <c r="F8" s="24">
        <f t="shared" si="0"/>
        <v>5340</v>
      </c>
      <c r="G8" s="24">
        <f t="shared" si="0"/>
        <v>5562</v>
      </c>
      <c r="H8" s="24">
        <f t="shared" si="0"/>
        <v>4342</v>
      </c>
      <c r="I8" s="24">
        <f t="shared" si="0"/>
        <v>4144</v>
      </c>
      <c r="J8" s="24">
        <f t="shared" si="0"/>
        <v>4441</v>
      </c>
      <c r="K8" s="24">
        <f t="shared" si="0"/>
        <v>4434</v>
      </c>
      <c r="L8" s="24">
        <f t="shared" si="0"/>
        <v>5351</v>
      </c>
      <c r="M8" s="24">
        <f t="shared" si="0"/>
        <v>6963</v>
      </c>
      <c r="N8" s="24">
        <f t="shared" si="0"/>
        <v>4246</v>
      </c>
      <c r="O8" s="24">
        <f t="shared" si="0"/>
        <v>4563</v>
      </c>
      <c r="P8" s="24">
        <f t="shared" si="0"/>
        <v>5693</v>
      </c>
    </row>
    <row r="10" spans="2:12" ht="12.75">
      <c r="B10" s="25"/>
      <c r="G10" s="25"/>
      <c r="L10" s="25"/>
    </row>
    <row r="11" spans="2:12" ht="12.75">
      <c r="B11" s="25"/>
      <c r="G11" s="25"/>
      <c r="L11" s="25"/>
    </row>
    <row r="12" spans="2:12" ht="12.75">
      <c r="B12" s="25"/>
      <c r="G12" s="25"/>
      <c r="L12" s="25"/>
    </row>
    <row r="13" spans="2:12" ht="12.75">
      <c r="B13" s="25"/>
      <c r="G13" s="25"/>
      <c r="L13" s="25"/>
    </row>
    <row r="14" spans="2:12" ht="12.75">
      <c r="B14" s="25"/>
      <c r="D14" s="13"/>
      <c r="E14" s="13"/>
      <c r="F14" s="13"/>
      <c r="G14" s="25"/>
      <c r="L14" s="25"/>
    </row>
    <row r="15" spans="4:6" ht="12.75">
      <c r="D15" s="13"/>
      <c r="E15" s="13"/>
      <c r="F15" s="13"/>
    </row>
    <row r="16" spans="4:6" ht="12.75">
      <c r="D16" s="13"/>
      <c r="E16" s="13"/>
      <c r="F16" s="13"/>
    </row>
    <row r="17" spans="4:6" ht="12.75">
      <c r="D17" s="13"/>
      <c r="E17" s="13"/>
      <c r="F17" s="13"/>
    </row>
    <row r="18" spans="4:6" ht="12.75">
      <c r="D18" s="13"/>
      <c r="E18" s="13"/>
      <c r="F18" s="13"/>
    </row>
  </sheetData>
  <sheetProtection/>
  <mergeCells count="3">
    <mergeCell ref="B1:F1"/>
    <mergeCell ref="G1:K1"/>
    <mergeCell ref="L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140625" defaultRowHeight="12.75"/>
  <cols>
    <col min="1" max="1" width="9.00390625" style="0" bestFit="1" customWidth="1"/>
    <col min="2" max="2" width="6.7109375" style="0" customWidth="1"/>
    <col min="3" max="6" width="5.00390625" style="0" bestFit="1" customWidth="1"/>
    <col min="7" max="7" width="6.57421875" style="0" bestFit="1" customWidth="1"/>
    <col min="8" max="11" width="5.00390625" style="0" bestFit="1" customWidth="1"/>
    <col min="12" max="12" width="6.57421875" style="0" bestFit="1" customWidth="1"/>
    <col min="13" max="16" width="5.00390625" style="0" bestFit="1" customWidth="1"/>
  </cols>
  <sheetData>
    <row r="1" spans="1:16" ht="12.75">
      <c r="A1" s="1"/>
      <c r="B1" s="26" t="s">
        <v>0</v>
      </c>
      <c r="C1" s="26"/>
      <c r="D1" s="26"/>
      <c r="E1" s="26"/>
      <c r="F1" s="26"/>
      <c r="G1" s="26" t="s">
        <v>2</v>
      </c>
      <c r="H1" s="27"/>
      <c r="I1" s="27"/>
      <c r="J1" s="27"/>
      <c r="K1" s="27"/>
      <c r="L1" s="26" t="s">
        <v>3</v>
      </c>
      <c r="M1" s="27"/>
      <c r="N1" s="27"/>
      <c r="O1" s="27"/>
      <c r="P1" s="27"/>
    </row>
    <row r="2" spans="1:16" ht="12.75">
      <c r="A2" s="1"/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</row>
    <row r="3" spans="1:16" ht="12.75">
      <c r="A3" s="10" t="s">
        <v>86</v>
      </c>
      <c r="B3" s="23">
        <v>230</v>
      </c>
      <c r="C3" s="23">
        <v>345</v>
      </c>
      <c r="D3" s="23">
        <v>367</v>
      </c>
      <c r="E3" s="23">
        <v>400</v>
      </c>
      <c r="F3" s="23">
        <v>412</v>
      </c>
      <c r="G3" s="23">
        <v>345</v>
      </c>
      <c r="H3" s="23">
        <v>323</v>
      </c>
      <c r="I3" s="23">
        <v>311</v>
      </c>
      <c r="J3" s="23">
        <v>367</v>
      </c>
      <c r="K3" s="23">
        <v>389</v>
      </c>
      <c r="L3" s="23">
        <v>323</v>
      </c>
      <c r="M3" s="23">
        <v>400</v>
      </c>
      <c r="N3" s="23">
        <v>442</v>
      </c>
      <c r="O3" s="23">
        <v>432</v>
      </c>
      <c r="P3" s="23">
        <v>450</v>
      </c>
    </row>
    <row r="5" spans="2:12" ht="12.75">
      <c r="B5" s="25"/>
      <c r="G5" s="25"/>
      <c r="L5" s="25"/>
    </row>
    <row r="6" spans="2:12" ht="12.75">
      <c r="B6" s="25"/>
      <c r="G6" s="25"/>
      <c r="L6" s="25"/>
    </row>
    <row r="7" spans="2:12" ht="12.75">
      <c r="B7" s="25"/>
      <c r="G7" s="25"/>
      <c r="L7" s="25"/>
    </row>
    <row r="8" spans="2:12" ht="12.75">
      <c r="B8" s="25"/>
      <c r="G8" s="25"/>
      <c r="L8" s="25"/>
    </row>
    <row r="9" spans="2:12" ht="12.75">
      <c r="B9" s="25"/>
      <c r="D9" s="13"/>
      <c r="E9" s="13"/>
      <c r="F9" s="13"/>
      <c r="G9" s="25"/>
      <c r="L9" s="25"/>
    </row>
    <row r="10" spans="4:6" ht="12.75">
      <c r="D10" s="13"/>
      <c r="E10" s="13"/>
      <c r="F10" s="13"/>
    </row>
    <row r="11" spans="4:6" ht="12.75">
      <c r="D11" s="13"/>
      <c r="E11" s="13"/>
      <c r="F11" s="13"/>
    </row>
    <row r="12" spans="4:6" ht="12.75">
      <c r="D12" s="13"/>
      <c r="E12" s="13"/>
      <c r="F12" s="13"/>
    </row>
    <row r="13" spans="4:6" ht="12.75">
      <c r="D13" s="13"/>
      <c r="E13" s="13"/>
      <c r="F13" s="13"/>
    </row>
  </sheetData>
  <sheetProtection/>
  <mergeCells count="3">
    <mergeCell ref="B1:F1"/>
    <mergeCell ref="G1:K1"/>
    <mergeCell ref="L1:P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18.00390625" style="0" bestFit="1" customWidth="1"/>
    <col min="2" max="2" width="51.28125" style="0" bestFit="1" customWidth="1"/>
    <col min="3" max="3" width="44.7109375" style="0" customWidth="1"/>
  </cols>
  <sheetData>
    <row r="1" spans="1:3" ht="12.75">
      <c r="A1" t="s">
        <v>46</v>
      </c>
      <c r="B1" s="4" t="s">
        <v>47</v>
      </c>
      <c r="C1" s="5"/>
    </row>
    <row r="2" spans="1:2" ht="12.75">
      <c r="A2" t="s">
        <v>48</v>
      </c>
      <c r="B2" s="4" t="s">
        <v>49</v>
      </c>
    </row>
    <row r="3" spans="1:2" ht="12.75">
      <c r="A3" t="s">
        <v>55</v>
      </c>
      <c r="B3" s="4" t="s">
        <v>56</v>
      </c>
    </row>
    <row r="6" spans="3:4" ht="12.75">
      <c r="C6" s="9"/>
      <c r="D6" s="9"/>
    </row>
  </sheetData>
  <sheetProtection/>
  <hyperlinks>
    <hyperlink ref="B1" r:id="rId1" display="http://en.wikipedia.org/wiki/New_York_City"/>
    <hyperlink ref="B2" r:id="rId2" display="http://www.muninetguide.com/states/illinois/DuPage.php"/>
    <hyperlink ref="B3" r:id="rId3" display="http://www.antrimcounty.org/twp-prof/Milton-Township.pdf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Aparna Tulpule</dc:creator>
  <cp:keywords/>
  <dc:description/>
  <cp:lastModifiedBy>Pritee Bagwe</cp:lastModifiedBy>
  <dcterms:created xsi:type="dcterms:W3CDTF">2010-01-22T09:41:55Z</dcterms:created>
  <dcterms:modified xsi:type="dcterms:W3CDTF">2014-03-13T05:46:01Z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